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8" yWindow="-98" windowWidth="19396" windowHeight="11475" tabRatio="600" firstSheet="0" activeTab="1" autoFilterDateGrouping="1"/>
  </bookViews>
  <sheets>
    <sheet xmlns:r="http://schemas.openxmlformats.org/officeDocument/2006/relationships" name="Input" sheetId="1" state="visible" r:id="rId1"/>
    <sheet xmlns:r="http://schemas.openxmlformats.org/officeDocument/2006/relationships" name="Skenario" sheetId="2" state="visible" r:id="rId2"/>
    <sheet xmlns:r="http://schemas.openxmlformats.org/officeDocument/2006/relationships" name="Proyeksi 12 Bulan" sheetId="3" state="visible" r:id="rId3"/>
    <sheet xmlns:r="http://schemas.openxmlformats.org/officeDocument/2006/relationships" name="Dashboard" sheetId="4" state="visible" r:id="rId4"/>
    <sheet xmlns:r="http://schemas.openxmlformats.org/officeDocument/2006/relationships" name="Sumber &amp; Panduan" sheetId="5" state="visible" r:id="rId5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&quot;Rp&quot;\ #,##0;[Red]\(&quot;Rp&quot;\ #,##0\);\-"/>
    <numFmt numFmtId="165" formatCode="0.0%;[Red]\(0.0%\);\-"/>
    <numFmt numFmtId="166" formatCode="#,##0;[Red]\(#,##0\);\-"/>
    <numFmt numFmtId="167" formatCode="0.0\ &quot;bulan&quot;;[Red]\(0.0\ &quot;bulan&quot;\);\-"/>
    <numFmt numFmtId="168" formatCode="0.0;[Red]\(0.0\);\-"/>
  </numFmts>
  <fonts count="8">
    <font>
      <name val="Carlito"/>
      <sz val="11"/>
    </font>
    <font>
      <name val="Carlito"/>
      <b val="1"/>
      <color rgb="FFFFFFFF"/>
      <sz val="16"/>
    </font>
    <font>
      <name val="Carlito"/>
      <i val="1"/>
      <color rgb="FF64748B"/>
      <sz val="11"/>
    </font>
    <font>
      <name val="Carlito"/>
      <b val="1"/>
      <color rgb="FFFFFFFF"/>
      <sz val="11"/>
    </font>
    <font>
      <name val="Carlito"/>
      <color rgb="FF0000FF"/>
      <sz val="11"/>
    </font>
    <font>
      <name val="Carlito"/>
      <color rgb="FF000000"/>
      <sz val="11"/>
    </font>
    <font>
      <name val="Carlito"/>
      <color rgb="FF008000"/>
      <sz val="11"/>
    </font>
    <font>
      <name val="Carlito"/>
      <i val="1"/>
      <color rgb="FF10233F"/>
      <sz val="11"/>
    </font>
  </fonts>
  <fills count="6">
    <fill>
      <patternFill/>
    </fill>
    <fill>
      <patternFill patternType="gray125"/>
    </fill>
    <fill>
      <patternFill patternType="solid">
        <fgColor rgb="FF10233F"/>
      </patternFill>
    </fill>
    <fill>
      <patternFill patternType="solid">
        <fgColor rgb="FF246BFD"/>
      </patternFill>
    </fill>
    <fill>
      <patternFill patternType="solid">
        <fgColor rgb="FFFFF2CC"/>
      </patternFill>
    </fill>
    <fill>
      <patternFill patternType="solid">
        <fgColor rgb="FFEAF9F1"/>
      </patternFill>
    </fill>
  </fills>
  <borders count="10">
    <border>
      <left/>
      <right/>
      <top/>
      <bottom/>
      <diagonal/>
    </border>
    <border>
      <left style="thin">
        <color rgb="FFDCE4EF"/>
      </left>
      <right/>
      <top style="thin">
        <color rgb="FFDCE4EF"/>
      </top>
      <bottom/>
      <diagonal/>
    </border>
    <border>
      <left/>
      <right/>
      <top style="thin">
        <color rgb="FFDCE4EF"/>
      </top>
      <bottom/>
      <diagonal/>
    </border>
    <border>
      <left/>
      <right style="thin">
        <color rgb="FFDCE4EF"/>
      </right>
      <top style="thin">
        <color rgb="FFDCE4EF"/>
      </top>
      <bottom/>
      <diagonal/>
    </border>
    <border>
      <left style="thin">
        <color rgb="FFDCE4EF"/>
      </left>
      <right/>
      <top/>
      <bottom/>
      <diagonal/>
    </border>
    <border>
      <left/>
      <right style="thin">
        <color rgb="FFDCE4EF"/>
      </right>
      <top/>
      <bottom/>
      <diagonal/>
    </border>
    <border>
      <left style="thin">
        <color rgb="FFDCE4EF"/>
      </left>
      <right/>
      <top/>
      <bottom style="thin">
        <color rgb="FFDCE4EF"/>
      </bottom>
      <diagonal/>
    </border>
    <border>
      <left/>
      <right/>
      <top/>
      <bottom style="thin">
        <color rgb="FFDCE4EF"/>
      </bottom>
      <diagonal/>
    </border>
    <border>
      <left/>
      <right style="thin">
        <color rgb="FFDCE4EF"/>
      </right>
      <top/>
      <bottom style="thin">
        <color rgb="FFDCE4EF"/>
      </bottom>
      <diagonal/>
    </border>
    <border>
      <left style="thin">
        <color rgb="FFDCE4EF"/>
      </left>
      <right style="thin">
        <color rgb="FFDCE4EF"/>
      </right>
      <top/>
      <bottom/>
      <diagonal/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0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wrapText="1"/>
    </xf>
    <xf numFmtId="0" fontId="3" fillId="3" borderId="3" applyAlignment="1" pivotButton="0" quotePrefix="0" xfId="0">
      <alignment horizontal="center" vertical="center" wrapText="1"/>
    </xf>
    <xf numFmtId="0" fontId="0" fillId="0" borderId="4" applyAlignment="1" pivotButton="0" quotePrefix="0" xfId="0">
      <alignment wrapText="1"/>
    </xf>
    <xf numFmtId="0" fontId="4" fillId="4" borderId="0" applyAlignment="1" pivotButton="0" quotePrefix="0" xfId="0">
      <alignment wrapText="1"/>
    </xf>
    <xf numFmtId="0" fontId="5" fillId="0" borderId="5" applyAlignment="1" pivotButton="0" quotePrefix="0" xfId="0">
      <alignment wrapText="1"/>
    </xf>
    <xf numFmtId="164" fontId="4" fillId="4" borderId="0" applyAlignment="1" pivotButton="0" quotePrefix="0" xfId="0">
      <alignment wrapText="1"/>
    </xf>
    <xf numFmtId="164" fontId="5" fillId="0" borderId="5" applyAlignment="1" pivotButton="0" quotePrefix="0" xfId="0">
      <alignment wrapText="1"/>
    </xf>
    <xf numFmtId="165" fontId="4" fillId="4" borderId="0" applyAlignment="1" pivotButton="0" quotePrefix="0" xfId="0">
      <alignment wrapText="1"/>
    </xf>
    <xf numFmtId="166" fontId="5" fillId="0" borderId="5" applyAlignment="1" pivotButton="0" quotePrefix="0" xfId="0">
      <alignment wrapText="1"/>
    </xf>
    <xf numFmtId="166" fontId="4" fillId="4" borderId="0" applyAlignment="1" pivotButton="0" quotePrefix="0" xfId="0">
      <alignment wrapText="1"/>
    </xf>
    <xf numFmtId="0" fontId="0" fillId="0" borderId="5" applyAlignment="1" pivotButton="0" quotePrefix="0" xfId="0">
      <alignment wrapText="1"/>
    </xf>
    <xf numFmtId="0" fontId="3" fillId="3" borderId="4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3" fillId="3" borderId="5" applyAlignment="1" pivotButton="0" quotePrefix="0" xfId="0">
      <alignment horizontal="center" vertical="center" wrapText="1"/>
    </xf>
    <xf numFmtId="0" fontId="4" fillId="0" borderId="4" applyAlignment="1" pivotButton="0" quotePrefix="0" xfId="0">
      <alignment wrapText="1"/>
    </xf>
    <xf numFmtId="164" fontId="4" fillId="0" borderId="0" applyAlignment="1" pivotButton="0" quotePrefix="0" xfId="0">
      <alignment wrapText="1"/>
    </xf>
    <xf numFmtId="166" fontId="4" fillId="0" borderId="0" applyAlignment="1" pivotButton="0" quotePrefix="0" xfId="0">
      <alignment wrapText="1"/>
    </xf>
    <xf numFmtId="0" fontId="2" fillId="0" borderId="5" applyAlignment="1" pivotButton="0" quotePrefix="0" xfId="0">
      <alignment wrapText="1"/>
    </xf>
    <xf numFmtId="0" fontId="4" fillId="0" borderId="6" applyAlignment="1" pivotButton="0" quotePrefix="0" xfId="0">
      <alignment wrapText="1"/>
    </xf>
    <xf numFmtId="164" fontId="4" fillId="0" borderId="7" applyAlignment="1" pivotButton="0" quotePrefix="0" xfId="0">
      <alignment wrapText="1"/>
    </xf>
    <xf numFmtId="166" fontId="4" fillId="0" borderId="7" applyAlignment="1" pivotButton="0" quotePrefix="0" xfId="0">
      <alignment wrapText="1"/>
    </xf>
    <xf numFmtId="0" fontId="2" fillId="0" borderId="8" applyAlignment="1" pivotButton="0" quotePrefix="0" xfId="0">
      <alignment wrapText="1"/>
    </xf>
    <xf numFmtId="164" fontId="5" fillId="0" borderId="0" applyAlignment="1" pivotButton="0" quotePrefix="0" xfId="0">
      <alignment wrapText="1"/>
    </xf>
    <xf numFmtId="165" fontId="5" fillId="0" borderId="0" applyAlignment="1" pivotButton="0" quotePrefix="0" xfId="0">
      <alignment wrapText="1"/>
    </xf>
    <xf numFmtId="167" fontId="5" fillId="0" borderId="0" applyAlignment="1" pivotButton="0" quotePrefix="0" xfId="0">
      <alignment wrapText="1"/>
    </xf>
    <xf numFmtId="0" fontId="0" fillId="0" borderId="6" applyAlignment="1" pivotButton="0" quotePrefix="0" xfId="0">
      <alignment wrapText="1"/>
    </xf>
    <xf numFmtId="168" fontId="5" fillId="0" borderId="7" applyAlignment="1" pivotButton="0" quotePrefix="0" xfId="0">
      <alignment wrapText="1"/>
    </xf>
    <xf numFmtId="0" fontId="0" fillId="0" borderId="8" applyAlignment="1" pivotButton="0" quotePrefix="0" xfId="0">
      <alignment wrapText="1"/>
    </xf>
    <xf numFmtId="165" fontId="0" fillId="0" borderId="0" applyAlignment="1" pivotButton="0" quotePrefix="0" xfId="0">
      <alignment wrapText="1"/>
    </xf>
    <xf numFmtId="164" fontId="0" fillId="0" borderId="0" applyAlignment="1" pivotButton="0" quotePrefix="0" xfId="0">
      <alignment wrapText="1"/>
    </xf>
    <xf numFmtId="164" fontId="0" fillId="0" borderId="5" applyAlignment="1" pivotButton="0" quotePrefix="0" xfId="0">
      <alignment wrapText="1"/>
    </xf>
    <xf numFmtId="165" fontId="0" fillId="0" borderId="7" applyAlignment="1" pivotButton="0" quotePrefix="0" xfId="0">
      <alignment wrapText="1"/>
    </xf>
    <xf numFmtId="164" fontId="0" fillId="0" borderId="7" applyAlignment="1" pivotButton="0" quotePrefix="0" xfId="0">
      <alignment wrapText="1"/>
    </xf>
    <xf numFmtId="164" fontId="0" fillId="0" borderId="8" applyAlignment="1" pivotButton="0" quotePrefix="0" xfId="0">
      <alignment wrapText="1"/>
    </xf>
    <xf numFmtId="0" fontId="6" fillId="0" borderId="0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164" fontId="6" fillId="0" borderId="0" applyAlignment="1" pivotButton="0" quotePrefix="0" xfId="0">
      <alignment wrapText="1"/>
    </xf>
    <xf numFmtId="165" fontId="6" fillId="0" borderId="0" applyAlignment="1" pivotButton="0" quotePrefix="0" xfId="0">
      <alignment wrapText="1"/>
    </xf>
    <xf numFmtId="165" fontId="6" fillId="0" borderId="5" applyAlignment="1" pivotButton="0" quotePrefix="0" xfId="0">
      <alignment wrapText="1"/>
    </xf>
    <xf numFmtId="164" fontId="6" fillId="0" borderId="5" applyAlignment="1" pivotButton="0" quotePrefix="0" xfId="0">
      <alignment wrapText="1"/>
    </xf>
    <xf numFmtId="166" fontId="6" fillId="0" borderId="0" applyAlignment="1" pivotButton="0" quotePrefix="0" xfId="0">
      <alignment wrapText="1"/>
    </xf>
    <xf numFmtId="167" fontId="6" fillId="0" borderId="0" applyAlignment="1" pivotButton="0" quotePrefix="0" xfId="0">
      <alignment wrapText="1"/>
    </xf>
    <xf numFmtId="167" fontId="6" fillId="0" borderId="5" applyAlignment="1" pivotButton="0" quotePrefix="0" xfId="0">
      <alignment wrapText="1"/>
    </xf>
    <xf numFmtId="168" fontId="6" fillId="0" borderId="7" applyAlignment="1" pivotButton="0" quotePrefix="0" xfId="0">
      <alignment wrapText="1"/>
    </xf>
    <xf numFmtId="168" fontId="6" fillId="0" borderId="8" applyAlignment="1" pivotButton="0" quotePrefix="0" xfId="0">
      <alignment wrapText="1"/>
    </xf>
    <xf numFmtId="0" fontId="6" fillId="0" borderId="4" applyAlignment="1" pivotButton="0" quotePrefix="0" xfId="0">
      <alignment wrapText="1"/>
    </xf>
    <xf numFmtId="0" fontId="6" fillId="0" borderId="6" applyAlignment="1" pivotButton="0" quotePrefix="0" xfId="0">
      <alignment wrapText="1"/>
    </xf>
    <xf numFmtId="164" fontId="6" fillId="0" borderId="7" applyAlignment="1" pivotButton="0" quotePrefix="0" xfId="0">
      <alignment wrapText="1"/>
    </xf>
    <xf numFmtId="166" fontId="6" fillId="0" borderId="7" applyAlignment="1" pivotButton="0" quotePrefix="0" xfId="0">
      <alignment wrapText="1"/>
    </xf>
    <xf numFmtId="164" fontId="6" fillId="0" borderId="8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0" fillId="0" borderId="3" applyAlignment="1" pivotButton="0" quotePrefix="0" xfId="0">
      <alignment wrapText="1"/>
    </xf>
    <xf numFmtId="0" fontId="1" fillId="2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wrapText="1"/>
    </xf>
    <xf numFmtId="0" fontId="3" fillId="2" borderId="4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3" fillId="2" borderId="5" applyAlignment="1" pivotButton="0" quotePrefix="0" xfId="0">
      <alignment horizontal="left" vertical="center" wrapText="1"/>
    </xf>
    <xf numFmtId="0" fontId="7" fillId="5" borderId="0" applyAlignment="1" pivotButton="0" quotePrefix="0" xfId="0">
      <alignment wrapText="1"/>
    </xf>
    <xf numFmtId="0" fontId="3" fillId="2" borderId="9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/>
  </cellStyles>
  <dxfs count="3">
    <dxf>
      <font>
        <color rgb="FFDC4B4B"/>
      </font>
    </dxf>
    <dxf>
      <fill>
        <patternFill patternType="solid">
          <bgColor rgb="FFFFF2CC"/>
        </patternFill>
      </fill>
    </dxf>
    <dxf>
      <fill>
        <patternFill patternType="solid">
          <bgColor rgb="FFFFF2C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plotArea>
      <layout/>
      <lineChart>
        <grouping val="standard"/>
        <varyColors val="1"/>
        <ser>
          <idx val="0"/>
          <order val="0"/>
          <tx>
            <v>Arus Kas Kumulatif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'Proyeksi 12 Bulan'!$A$9:$A$20</f>
              <strCache>
                <ptCount val="12"/>
                <pt idx="0">
                  <v>Bulan 1</v>
                </pt>
                <pt idx="1">
                  <v>Bulan 2</v>
                </pt>
                <pt idx="2">
                  <v>Bulan 3</v>
                </pt>
                <pt idx="3">
                  <v>Bulan 4</v>
                </pt>
                <pt idx="4">
                  <v>Bulan 5</v>
                </pt>
                <pt idx="5">
                  <v>Bulan 6</v>
                </pt>
                <pt idx="6">
                  <v>Bulan 7</v>
                </pt>
                <pt idx="7">
                  <v>Bulan 8</v>
                </pt>
                <pt idx="8">
                  <v>Bulan 9</v>
                </pt>
                <pt idx="9">
                  <v>Bulan 10</v>
                </pt>
                <pt idx="10">
                  <v>Bulan 11</v>
                </pt>
                <pt idx="11">
                  <v>Bulan 12</v>
                </pt>
              </strCache>
            </strRef>
          </cat>
          <val>
            <numRef>
              <f>'Proyeksi 12 Bulan'!$H$9:$H$20</f>
              <numCache>
                <formatCode>"Rp"\ #,##0;[Red]\("Rp"\ #,##0\);\-</formatCode>
                <ptCount val="12"/>
                <pt idx="0">
                  <v>-2975000</v>
                </pt>
                <pt idx="1">
                  <v>-1687500</v>
                </pt>
                <pt idx="2">
                  <v>862500</v>
                </pt>
                <pt idx="3">
                  <v>3412500</v>
                </pt>
                <pt idx="4">
                  <v>5962500</v>
                </pt>
                <pt idx="5">
                  <v>8512500</v>
                </pt>
                <pt idx="6">
                  <v>11062500</v>
                </pt>
                <pt idx="7">
                  <v>13612500</v>
                </pt>
                <pt idx="8">
                  <v>16162500</v>
                </pt>
                <pt idx="9">
                  <v>18712500</v>
                </pt>
                <pt idx="10">
                  <v>21262500</v>
                </pt>
                <pt idx="11">
                  <v>23812500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48650112"/>
        <axId val="48672768"/>
      </line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72768"/>
        <crosses val="autoZero"/>
        <auto val="1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&quot;Rp&quot;\ #,##0;[Red]\(&quot;Rp&quot;\ #,##0\);\-" sourceLinked="1"/>
        <majorTickMark val="none"/>
        <minorTickMark val="none"/>
        <tickLblPos val="nextTo"/>
        <crossAx val="48650112"/>
        <crosses val="autoZero"/>
        <crossBetween val="between"/>
      </valAx>
    </plotArea>
    <legend>
      <legendPos val="b"/>
      <overlay val="0"/>
    </legend>
    <plotVisOnly val="1"/>
    <dispBlanksAs val="zero"/>
  </chart>
  <spPr>
    <a:ln xmlns:a="http://schemas.openxmlformats.org/drawingml/2006/main" w="9525">
      <a:solidFill>
        <a:srgbClr val="D9D9D9"/>
      </a:solidFill>
      <a:prstDash val="solid"/>
    </a:ln>
  </spPr>
</chartSpace>
</file>

<file path=xl/charts/chart2.xml><?xml version="1.0" encoding="utf-8"?>
<chartSpace xmlns="http://schemas.openxmlformats.org/drawingml/2006/chart">
  <chart>
    <plotArea>
      <layout/>
      <barChart>
        <barDir val="col"/>
        <grouping val="clustered"/>
        <varyColors val="0"/>
        <ser>
          <idx val="0"/>
          <order val="0"/>
          <tx>
            <v>ROI</v>
          </tx>
          <spPr>
            <a:ln xmlns:a="http://schemas.openxmlformats.org/drawingml/2006/main">
              <a:prstDash val="solid"/>
            </a:ln>
          </spPr>
          <invertIfNegative val="1"/>
          <cat>
            <strRef>
              <f>Dashboard!$D$3:$F$3</f>
              <strCache>
                <ptCount val="3"/>
                <pt idx="0">
                  <v>Konservatif</v>
                </pt>
                <pt idx="1">
                  <v>Realistis</v>
                </pt>
                <pt idx="2">
                  <v>Optimistis</v>
                </pt>
              </strCache>
            </strRef>
          </cat>
          <val>
            <numRef>
              <f>Dashboard!$D$4:$F$4</f>
              <numCache>
                <formatCode>0.0%;[Red]\(0.0%\);\-</formatCode>
                <ptCount val="3"/>
                <pt idx="0">
                  <v>-0.3345454545454545</v>
                </pt>
                <pt idx="1">
                  <v>0.8363636363636363</v>
                </pt>
                <pt idx="2">
                  <v>2.672727272727273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72768"/>
        <crosses val="autoZero"/>
        <auto val="1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0.0%;[Red]\(0.0%\);\-" sourceLinked="1"/>
        <majorTickMark val="none"/>
        <minorTickMark val="none"/>
        <tickLblPos val="nextTo"/>
        <crossAx val="48650112"/>
        <crosses val="autoZero"/>
        <crossBetween val="between"/>
      </valAx>
    </plotArea>
    <legend>
      <legendPos val="b"/>
      <overlay val="0"/>
    </legend>
    <plotVisOnly val="1"/>
    <dispBlanksAs val="zero"/>
  </chart>
  <spPr>
    <a:ln xmlns:a="http://schemas.openxmlformats.org/drawingml/2006/main" w="9525">
      <a:solidFill>
        <a:srgbClr val="D9D9D9"/>
      </a:solidFill>
      <a:prstDash val="solid"/>
    </a:ln>
  </spPr>
</chartSpace>
</file>

<file path=xl/charts/chart3.xml><?xml version="1.0" encoding="utf-8"?>
<chartSpace xmlns="http://schemas.openxmlformats.org/drawingml/2006/chart">
  <chart>
    <plotArea>
      <layout/>
      <barChart>
        <barDir val="col"/>
        <grouping val="clustered"/>
        <varyColors val="0"/>
        <ser>
          <idx val="0"/>
          <order val="0"/>
          <tx>
            <v>Break-even</v>
          </tx>
          <spPr>
            <a:ln xmlns:a="http://schemas.openxmlformats.org/drawingml/2006/main">
              <a:prstDash val="solid"/>
            </a:ln>
          </spPr>
          <invertIfNegative val="1"/>
          <cat>
            <strRef>
              <f>Dashboard!$A$13:$A$16</f>
              <strCache>
                <ptCount val="4"/>
                <pt idx="0">
                  <v>Starter</v>
                </pt>
                <pt idx="1">
                  <v>Growth</v>
                </pt>
                <pt idx="2">
                  <v>Pro</v>
                </pt>
                <pt idx="3">
                  <v>Scale</v>
                </pt>
              </strCache>
            </strRef>
          </cat>
          <val>
            <numRef>
              <f>Dashboard!$D$13:$D$16</f>
              <numCache>
                <formatCode>#,##0;[Red]\(#,##0\);\-</formatCode>
                <ptCount val="4"/>
                <pt idx="0">
                  <v>2</v>
                </pt>
                <pt idx="1">
                  <v>3</v>
                </pt>
                <pt idx="2">
                  <v>7</v>
                </pt>
                <pt idx="3">
                  <v>11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72768"/>
        <crosses val="autoZero"/>
        <auto val="1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,##0;[Red]\(#,##0\);\-" sourceLinked="1"/>
        <majorTickMark val="none"/>
        <minorTickMark val="none"/>
        <tickLblPos val="nextTo"/>
        <crossAx val="48650112"/>
        <crosses val="autoZero"/>
        <crossBetween val="between"/>
      </valAx>
    </plotArea>
    <legend>
      <legendPos val="b"/>
      <overlay val="0"/>
    </legend>
    <plotVisOnly val="1"/>
    <dispBlanksAs val="zero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/Relationships>
</file>

<file path=xl/drawings/drawing1.xml><?xml version="1.0" encoding="utf-8"?>
<wsDr xmlns="http://schemas.openxmlformats.org/drawingml/2006/spreadsheetDrawing">
  <twoCellAnchor>
    <from>
      <col>9</col>
      <colOff>0</colOff>
      <row>2</row>
      <rowOff>0</rowOff>
    </from>
    <to>
      <col>17</col>
      <colOff>0</colOff>
      <row>18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drawings/drawing2.xml><?xml version="1.0" encoding="utf-8"?>
<wsDr xmlns="http://schemas.openxmlformats.org/drawingml/2006/spreadsheetDrawing">
  <twoCellAnchor>
    <from>
      <col>7</col>
      <colOff>0</colOff>
      <row>2</row>
      <rowOff>0</rowOff>
    </from>
    <to>
      <col>14</col>
      <colOff>0</colOff>
      <row>14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7</col>
      <colOff>0</colOff>
      <row>15</row>
      <rowOff>0</rowOff>
    </from>
    <to>
      <col>14</col>
      <colOff>0</colOff>
      <row>28</row>
      <rowOff>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C6" sqref="C6"/>
    </sheetView>
  </sheetViews>
  <sheetFormatPr baseColWidth="8" defaultRowHeight="13.5"/>
  <cols>
    <col width="38" customWidth="1" min="1" max="1"/>
    <col width="20" customWidth="1" min="2" max="2"/>
    <col width="18" customWidth="1" min="3" max="3"/>
    <col width="38" customWidth="1" min="4" max="5"/>
  </cols>
  <sheetData>
    <row r="1" ht="15" customHeight="1">
      <c r="A1" s="56" t="inlineStr">
        <is>
          <t>INPUT MODEL ROI BOTANTRIAN.COM</t>
        </is>
      </c>
    </row>
    <row r="2" ht="13.9" customHeight="1">
      <c r="A2" s="57" t="inlineStr">
        <is>
          <t>Ubah sel berwarna kuning dengan font biru. Sel lain dihitung otomatis.</t>
        </is>
      </c>
    </row>
    <row r="3">
      <c r="A3" s="1" t="n"/>
      <c r="B3" s="1" t="n"/>
      <c r="C3" s="1" t="n"/>
      <c r="D3" s="1" t="n"/>
      <c r="E3" s="1" t="n"/>
      <c r="F3" s="1" t="n"/>
    </row>
    <row r="4" ht="13.9" customHeight="1">
      <c r="A4" s="2" t="inlineStr">
        <is>
          <t>Asumsi Restoran</t>
        </is>
      </c>
      <c r="B4" s="3" t="inlineStr">
        <is>
          <t>Nilai</t>
        </is>
      </c>
      <c r="C4" s="4" t="n"/>
      <c r="D4" s="3" t="inlineStr">
        <is>
          <t>Paket Terpilih</t>
        </is>
      </c>
      <c r="E4" s="5" t="inlineStr">
        <is>
          <t>Hasil</t>
        </is>
      </c>
      <c r="F4" s="1" t="n"/>
    </row>
    <row r="5">
      <c r="A5" s="6" t="inlineStr">
        <is>
          <t>Pilih paket Botantrian</t>
        </is>
      </c>
      <c r="B5" s="7" t="inlineStr">
        <is>
          <t>Scale</t>
        </is>
      </c>
      <c r="C5" s="1" t="n"/>
      <c r="D5" s="1" t="inlineStr">
        <is>
          <t>Nama paket</t>
        </is>
      </c>
      <c r="E5" s="8">
        <f>$B$5</f>
        <v/>
      </c>
      <c r="F5" s="1" t="n"/>
    </row>
    <row r="6">
      <c r="A6" s="6" t="inlineStr">
        <is>
          <t>Rata-rata transaksi per rombongan</t>
        </is>
      </c>
      <c r="B6" s="9" t="n">
        <v>450000</v>
      </c>
      <c r="C6" s="1" t="n"/>
      <c r="D6" s="1" t="inlineStr">
        <is>
          <t>Langganan per bulan</t>
        </is>
      </c>
      <c r="E6" s="10">
        <f>VLOOKUP($B$5,$A$21:$E$24,2,FALSE)</f>
        <v/>
      </c>
      <c r="F6" s="1" t="n"/>
    </row>
    <row r="7">
      <c r="A7" s="6" t="inlineStr">
        <is>
          <t>Contribution margin</t>
        </is>
      </c>
      <c r="B7" s="11" t="n">
        <v>0.6</v>
      </c>
      <c r="C7" s="1" t="n"/>
      <c r="D7" s="1" t="inlineStr">
        <is>
          <t>Biaya setup</t>
        </is>
      </c>
      <c r="E7" s="10">
        <f>VLOOKUP($B$5,$A$21:$E$24,3,FALSE)</f>
        <v/>
      </c>
      <c r="F7" s="1" t="n"/>
    </row>
    <row r="8">
      <c r="A8" s="6" t="inlineStr">
        <is>
          <t>Biaya tenaga kerja per jam</t>
        </is>
      </c>
      <c r="B8" s="9" t="n">
        <v>30000</v>
      </c>
      <c r="C8" s="1" t="n"/>
      <c r="D8" s="1" t="inlineStr">
        <is>
          <t>Kuota order per bulan</t>
        </is>
      </c>
      <c r="E8" s="12">
        <f>VLOOKUP($B$5,$A$21:$E$24,4,FALSE)</f>
        <v/>
      </c>
      <c r="F8" s="1" t="n"/>
    </row>
    <row r="9">
      <c r="A9" s="6" t="inlineStr">
        <is>
          <t>Rata-rata kerugian per insiden</t>
        </is>
      </c>
      <c r="B9" s="9" t="n">
        <v>250000</v>
      </c>
      <c r="C9" s="1" t="n"/>
      <c r="D9" s="1" t="inlineStr">
        <is>
          <t>Total biaya tahun pertama</t>
        </is>
      </c>
      <c r="E9" s="10">
        <f>E6*12+E7+$B$16+($B$17*12)</f>
        <v/>
      </c>
      <c r="F9" s="1" t="n"/>
    </row>
    <row r="10">
      <c r="A10" s="6" t="inlineStr">
        <is>
          <t>Rata-rata nilai upselling</t>
        </is>
      </c>
      <c r="B10" s="9" t="n">
        <v>50000</v>
      </c>
      <c r="C10" s="1" t="n"/>
      <c r="D10" s="1" t="inlineStr">
        <is>
          <t>Biaya bulanan ekuivalen tahun pertama</t>
        </is>
      </c>
      <c r="E10" s="10">
        <f>E9/12</f>
        <v/>
      </c>
      <c r="F10" s="1" t="n"/>
    </row>
    <row r="11">
      <c r="A11" s="6" t="inlineStr">
        <is>
          <t>Contribution margin upselling</t>
        </is>
      </c>
      <c r="B11" s="11" t="n">
        <v>0.7</v>
      </c>
      <c r="C11" s="1" t="n"/>
      <c r="D11" s="1" t="inlineStr">
        <is>
          <t>Biaya langganan per hari</t>
        </is>
      </c>
      <c r="E11" s="10">
        <f>E6/$B$12</f>
        <v/>
      </c>
      <c r="F11" s="1" t="n"/>
    </row>
    <row r="12">
      <c r="A12" s="6" t="inlineStr">
        <is>
          <t>Hari operasional per bulan</t>
        </is>
      </c>
      <c r="B12" s="13" t="n">
        <v>30</v>
      </c>
      <c r="C12" s="1" t="n"/>
      <c r="D12" s="1" t="n"/>
      <c r="E12" s="14" t="n"/>
      <c r="F12" s="1" t="n"/>
    </row>
    <row r="13">
      <c r="A13" s="6" t="inlineStr">
        <is>
          <t>Jumlah meja</t>
        </is>
      </c>
      <c r="B13" s="13" t="n">
        <v>30</v>
      </c>
      <c r="C13" s="1" t="n"/>
      <c r="D13" s="1" t="n"/>
      <c r="E13" s="14" t="n"/>
      <c r="F13" s="1" t="n"/>
    </row>
    <row r="14">
      <c r="A14" s="6" t="inlineStr">
        <is>
          <t>Jumlah kursi</t>
        </is>
      </c>
      <c r="B14" s="13" t="n">
        <v>120</v>
      </c>
      <c r="C14" s="1" t="n"/>
      <c r="D14" s="1" t="n"/>
      <c r="E14" s="14" t="n"/>
      <c r="F14" s="1" t="n"/>
    </row>
    <row r="15">
      <c r="A15" s="6" t="inlineStr">
        <is>
          <t>Jam operasional per hari</t>
        </is>
      </c>
      <c r="B15" s="13" t="n">
        <v>10</v>
      </c>
      <c r="C15" s="1" t="n"/>
      <c r="D15" s="1" t="n"/>
      <c r="E15" s="14" t="n"/>
      <c r="F15" s="1" t="n"/>
    </row>
    <row r="16">
      <c r="A16" s="6" t="inlineStr">
        <is>
          <t>Biaya implementasi internal sekali bayar</t>
        </is>
      </c>
      <c r="B16" s="9" t="n">
        <v>0</v>
      </c>
      <c r="C16" s="1" t="n"/>
      <c r="D16" s="1" t="n"/>
      <c r="E16" s="14" t="n"/>
      <c r="F16" s="1" t="n"/>
    </row>
    <row r="17">
      <c r="A17" s="6" t="inlineStr">
        <is>
          <t>Biaya internal berulang per bulan</t>
        </is>
      </c>
      <c r="B17" s="9" t="n">
        <v>0</v>
      </c>
      <c r="C17" s="1" t="n"/>
      <c r="D17" s="1" t="n"/>
      <c r="E17" s="14" t="n"/>
      <c r="F17" s="1" t="n"/>
    </row>
    <row r="18">
      <c r="A18" s="6" t="n"/>
      <c r="B18" s="1" t="n"/>
      <c r="C18" s="1" t="n"/>
      <c r="D18" s="1" t="n"/>
      <c r="E18" s="14" t="n"/>
      <c r="F18" s="1" t="n"/>
    </row>
    <row r="19">
      <c r="A19" s="6" t="n"/>
      <c r="B19" s="1" t="n"/>
      <c r="C19" s="1" t="n"/>
      <c r="D19" s="1" t="n"/>
      <c r="E19" s="14" t="n"/>
      <c r="F19" s="1" t="n"/>
    </row>
    <row r="20" ht="13.9" customHeight="1">
      <c r="A20" s="15" t="inlineStr">
        <is>
          <t>Paket</t>
        </is>
      </c>
      <c r="B20" s="16" t="inlineStr">
        <is>
          <t>Langganan/Bulan</t>
        </is>
      </c>
      <c r="C20" s="16" t="inlineStr">
        <is>
          <t>Setup</t>
        </is>
      </c>
      <c r="D20" s="16" t="inlineStr">
        <is>
          <t>Kuota Order/Bulan</t>
        </is>
      </c>
      <c r="E20" s="17" t="inlineStr">
        <is>
          <t>Sumber</t>
        </is>
      </c>
      <c r="F20" s="1" t="n"/>
    </row>
    <row r="21" ht="12" customHeight="1">
      <c r="A21" s="18" t="inlineStr">
        <is>
          <t>Starter</t>
        </is>
      </c>
      <c r="B21" s="19" t="n">
        <v>239000</v>
      </c>
      <c r="C21" s="19" t="n">
        <v>600000</v>
      </c>
      <c r="D21" s="20" t="n">
        <v>500</v>
      </c>
      <c r="E21" s="21" t="inlineStr">
        <is>
          <t>index(6).html, bagian Pricing</t>
        </is>
      </c>
      <c r="F21" s="1" t="n"/>
    </row>
    <row r="22" ht="12" customHeight="1">
      <c r="A22" s="18" t="inlineStr">
        <is>
          <t>Growth</t>
        </is>
      </c>
      <c r="B22" s="19" t="n">
        <v>399000</v>
      </c>
      <c r="C22" s="19" t="n">
        <v>1000000</v>
      </c>
      <c r="D22" s="20" t="n">
        <v>1200</v>
      </c>
      <c r="E22" s="21" t="inlineStr">
        <is>
          <t>index(6).html, bagian Pricing</t>
        </is>
      </c>
      <c r="F22" s="1" t="n"/>
    </row>
    <row r="23" ht="12" customHeight="1">
      <c r="A23" s="18" t="inlineStr">
        <is>
          <t>Pro</t>
        </is>
      </c>
      <c r="B23" s="19" t="n">
        <v>1278000</v>
      </c>
      <c r="C23" s="19" t="n">
        <v>1600000</v>
      </c>
      <c r="D23" s="20" t="n">
        <v>2500</v>
      </c>
      <c r="E23" s="21" t="inlineStr">
        <is>
          <t>index(6).html, bagian Pricing</t>
        </is>
      </c>
      <c r="F23" s="1" t="n"/>
    </row>
    <row r="24" ht="12" customHeight="1">
      <c r="A24" s="22" t="inlineStr">
        <is>
          <t>Scale</t>
        </is>
      </c>
      <c r="B24" s="23" t="n">
        <v>2000000</v>
      </c>
      <c r="C24" s="23" t="n">
        <v>2400000</v>
      </c>
      <c r="D24" s="24" t="n">
        <v>5000</v>
      </c>
      <c r="E24" s="25" t="inlineStr">
        <is>
          <t>index(6).html, bagian Pricing</t>
        </is>
      </c>
      <c r="F24" s="1" t="n"/>
    </row>
  </sheetData>
  <mergeCells count="2">
    <mergeCell ref="A2:F2"/>
    <mergeCell ref="A1:F1"/>
  </mergeCells>
  <conditionalFormatting sqref="B5:B17">
    <cfRule type="expression" priority="1" dxfId="1">
      <formula>B5&lt;&gt;""</formula>
    </cfRule>
  </conditionalFormatting>
  <dataValidations count="1">
    <dataValidation sqref="B5" showDropDown="0" showInputMessage="0" showErrorMessage="0" allowBlank="0" type="list">
      <formula1>"Starter,Growth,Pro,Scale"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3"/>
  <sheetViews>
    <sheetView tabSelected="1" workbookViewId="0">
      <selection activeCell="A10" sqref="A10:E10"/>
    </sheetView>
  </sheetViews>
  <sheetFormatPr baseColWidth="8" defaultRowHeight="13.5"/>
  <cols>
    <col width="46" customWidth="1" min="1" max="1"/>
    <col width="17" customWidth="1" min="2" max="4"/>
    <col width="38" customWidth="1" min="5" max="5"/>
  </cols>
  <sheetData>
    <row r="1" ht="20.65" customHeight="1">
      <c r="A1" s="56" t="inlineStr">
        <is>
          <t>SKENARIO ROI BOTANTRIAN.COM</t>
        </is>
      </c>
    </row>
    <row r="2">
      <c r="A2" s="1" t="n"/>
      <c r="B2" s="1" t="n"/>
      <c r="C2" s="1" t="n"/>
      <c r="D2" s="1" t="n"/>
      <c r="E2" s="1" t="n"/>
    </row>
    <row r="3" ht="13.9" customHeight="1">
      <c r="A3" s="2" t="inlineStr">
        <is>
          <t>Parameter</t>
        </is>
      </c>
      <c r="B3" s="3" t="inlineStr">
        <is>
          <t>Konservatif</t>
        </is>
      </c>
      <c r="C3" s="3" t="inlineStr">
        <is>
          <t>Realistis</t>
        </is>
      </c>
      <c r="D3" s="3" t="inlineStr">
        <is>
          <t>Optimistis</t>
        </is>
      </c>
      <c r="E3" s="5" t="inlineStr">
        <is>
          <t>Keterangan</t>
        </is>
      </c>
    </row>
    <row r="4" ht="27" customHeight="1">
      <c r="A4" s="6" t="inlineStr">
        <is>
          <t>Tambahan rombongan per bulan, di luar pengganti no-show</t>
        </is>
      </c>
      <c r="B4" s="13" t="n">
        <v>3</v>
      </c>
      <c r="C4" s="13" t="n">
        <v>6</v>
      </c>
      <c r="D4" s="13" t="n">
        <v>12</v>
      </c>
      <c r="E4" s="14" t="inlineStr">
        <is>
          <t>Pelanggan tambahan yang sebelumnya tidak terlayani</t>
        </is>
      </c>
    </row>
    <row r="5" ht="27" customHeight="1">
      <c r="A5" s="6" t="inlineStr">
        <is>
          <t>Meja no-show yang berhasil diisi kembali per bulan</t>
        </is>
      </c>
      <c r="B5" s="13" t="n">
        <v>1</v>
      </c>
      <c r="C5" s="13" t="n">
        <v>4</v>
      </c>
      <c r="D5" s="13" t="n">
        <v>8</v>
      </c>
      <c r="E5" s="14" t="inlineStr">
        <is>
          <t>Jangan dihitung lagi sebagai tambahan rombongan</t>
        </is>
      </c>
    </row>
    <row r="6" ht="27" customHeight="1">
      <c r="A6" s="6" t="inlineStr">
        <is>
          <t>Jam kerja staf yang dihemat per bulan</t>
        </is>
      </c>
      <c r="B6" s="13" t="n">
        <v>5</v>
      </c>
      <c r="C6" s="13" t="n">
        <v>10</v>
      </c>
      <c r="D6" s="13" t="n">
        <v>20</v>
      </c>
      <c r="E6" s="14" t="inlineStr">
        <is>
          <t>Gunakan hanya bila memberi nilai produktivitas nyata</t>
        </is>
      </c>
    </row>
    <row r="7" ht="27" customHeight="1">
      <c r="A7" s="6" t="inlineStr">
        <is>
          <t>Insiden reservasi yang berhasil dihindari per bulan</t>
        </is>
      </c>
      <c r="B7" s="13" t="n">
        <v>1</v>
      </c>
      <c r="C7" s="13" t="n">
        <v>4</v>
      </c>
      <c r="D7" s="13" t="n">
        <v>8</v>
      </c>
      <c r="E7" s="14" t="inlineStr">
        <is>
          <t>Double booking, kompensasi, refund, dan keluhan</t>
        </is>
      </c>
    </row>
    <row r="8">
      <c r="A8" s="6" t="inlineStr">
        <is>
          <t>Transaksi upselling tambahan per bulan</t>
        </is>
      </c>
      <c r="B8" s="13" t="n">
        <v>10</v>
      </c>
      <c r="C8" s="13" t="n">
        <v>30</v>
      </c>
      <c r="D8" s="13" t="n">
        <v>60</v>
      </c>
      <c r="E8" s="14" t="inlineStr">
        <is>
          <t>Minuman, dessert, atau menu tambahan</t>
        </is>
      </c>
    </row>
    <row r="9">
      <c r="A9" s="6" t="n"/>
      <c r="B9" s="1" t="n"/>
      <c r="C9" s="1" t="n"/>
      <c r="D9" s="1" t="n"/>
      <c r="E9" s="14" t="n"/>
    </row>
    <row r="10" ht="13.9" customHeight="1">
      <c r="A10" s="62" t="inlineStr">
        <is>
          <t>HASIL PERHITUNGAN</t>
        </is>
      </c>
      <c r="E10" s="63" t="n"/>
    </row>
    <row r="11">
      <c r="A11" s="6" t="inlineStr">
        <is>
          <t>Margin tambahan pelanggan</t>
        </is>
      </c>
      <c r="B11" s="26">
        <f>B4*Input!$B$6*Input!$B$7</f>
        <v/>
      </c>
      <c r="C11" s="26">
        <f>C4*Input!$B$6*Input!$B$7</f>
        <v/>
      </c>
      <c r="D11" s="26">
        <f>D4*Input!$B$6*Input!$B$7</f>
        <v/>
      </c>
      <c r="E11" s="14" t="n"/>
    </row>
    <row r="12">
      <c r="A12" s="6" t="inlineStr">
        <is>
          <t>Margin pemulihan no-show</t>
        </is>
      </c>
      <c r="B12" s="26">
        <f>B5*Input!$B$6*Input!$B$7</f>
        <v/>
      </c>
      <c r="C12" s="26">
        <f>C5*Input!$B$6*Input!$B$7</f>
        <v/>
      </c>
      <c r="D12" s="26">
        <f>D5*Input!$B$6*Input!$B$7</f>
        <v/>
      </c>
      <c r="E12" s="14" t="n"/>
    </row>
    <row r="13">
      <c r="A13" s="6" t="inlineStr">
        <is>
          <t>Nilai penghematan waktu staf</t>
        </is>
      </c>
      <c r="B13" s="26">
        <f>B6*Input!$B$8</f>
        <v/>
      </c>
      <c r="C13" s="26">
        <f>C6*Input!$B$8</f>
        <v/>
      </c>
      <c r="D13" s="26">
        <f>D6*Input!$B$8</f>
        <v/>
      </c>
      <c r="E13" s="14" t="n"/>
    </row>
    <row r="14">
      <c r="A14" s="6" t="inlineStr">
        <is>
          <t>Kerugian yang berhasil dihindari</t>
        </is>
      </c>
      <c r="B14" s="26">
        <f>B7*Input!$B$9</f>
        <v/>
      </c>
      <c r="C14" s="26">
        <f>C7*Input!$B$9</f>
        <v/>
      </c>
      <c r="D14" s="26">
        <f>D7*Input!$B$9</f>
        <v/>
      </c>
      <c r="E14" s="14" t="n"/>
    </row>
    <row r="15">
      <c r="A15" s="6" t="inlineStr">
        <is>
          <t>Margin upselling</t>
        </is>
      </c>
      <c r="B15" s="26">
        <f>B8*Input!$B$10*Input!$B$11</f>
        <v/>
      </c>
      <c r="C15" s="26">
        <f>C8*Input!$B$10*Input!$B$11</f>
        <v/>
      </c>
      <c r="D15" s="26">
        <f>D8*Input!$B$10*Input!$B$11</f>
        <v/>
      </c>
      <c r="E15" s="14" t="n"/>
    </row>
    <row r="16">
      <c r="A16" s="6" t="inlineStr">
        <is>
          <t>Total manfaat per bulan</t>
        </is>
      </c>
      <c r="B16" s="26">
        <f>SUM(B11:B15)</f>
        <v/>
      </c>
      <c r="C16" s="26">
        <f>SUM(C11:C15)</f>
        <v/>
      </c>
      <c r="D16" s="26">
        <f>SUM(D11:D15)</f>
        <v/>
      </c>
      <c r="E16" s="14" t="inlineStr">
        <is>
          <t>Jumlah seluruh manfaat finansial bulanan</t>
        </is>
      </c>
    </row>
    <row r="17">
      <c r="A17" s="6" t="inlineStr">
        <is>
          <t>Total manfaat per tahun</t>
        </is>
      </c>
      <c r="B17" s="26">
        <f>B16*12</f>
        <v/>
      </c>
      <c r="C17" s="26">
        <f>C16*12</f>
        <v/>
      </c>
      <c r="D17" s="26">
        <f>D16*12</f>
        <v/>
      </c>
      <c r="E17" s="14" t="n"/>
    </row>
    <row r="18">
      <c r="A18" s="6" t="inlineStr">
        <is>
          <t>Total biaya tahun pertama</t>
        </is>
      </c>
      <c r="B18" s="26">
        <f>Input!$E$9</f>
        <v/>
      </c>
      <c r="C18" s="26">
        <f>Input!$E$9</f>
        <v/>
      </c>
      <c r="D18" s="26">
        <f>Input!$E$9</f>
        <v/>
      </c>
      <c r="E18" s="14" t="n"/>
    </row>
    <row r="19">
      <c r="A19" s="6" t="inlineStr">
        <is>
          <t>Keuntungan bersih tahun pertama</t>
        </is>
      </c>
      <c r="B19" s="26">
        <f>B17-B18</f>
        <v/>
      </c>
      <c r="C19" s="26">
        <f>C17-C18</f>
        <v/>
      </c>
      <c r="D19" s="26">
        <f>D17-D18</f>
        <v/>
      </c>
      <c r="E19" s="14" t="n"/>
    </row>
    <row r="20">
      <c r="A20" s="6" t="inlineStr">
        <is>
          <t>ROI tahun pertama</t>
        </is>
      </c>
      <c r="B20" s="27">
        <f>IFERROR(B19/B18,0)</f>
        <v/>
      </c>
      <c r="C20" s="27">
        <f>IFERROR(C19/C18,0)</f>
        <v/>
      </c>
      <c r="D20" s="27">
        <f>IFERROR(D19/D18,0)</f>
        <v/>
      </c>
      <c r="E20" s="14" t="n"/>
    </row>
    <row r="21">
      <c r="A21" s="6" t="inlineStr">
        <is>
          <t>Manfaat bersih bulanan setelah biaya berjalan</t>
        </is>
      </c>
      <c r="B21" s="26">
        <f>B16-Input!$E$6-Input!$B$17</f>
        <v/>
      </c>
      <c r="C21" s="26">
        <f>C16-Input!$E$6-Input!$B$17</f>
        <v/>
      </c>
      <c r="D21" s="26">
        <f>D16-Input!$E$6-Input!$B$17</f>
        <v/>
      </c>
      <c r="E21" s="14" t="n"/>
    </row>
    <row r="22">
      <c r="A22" s="6" t="inlineStr">
        <is>
          <t>Payback period</t>
        </is>
      </c>
      <c r="B22" s="28">
        <f>IF(B16&lt;=0,"Tidak tercapai",B18/B16)</f>
        <v/>
      </c>
      <c r="C22" s="28">
        <f>IF(C16&lt;=0,"Tidak tercapai",C18/C16)</f>
        <v/>
      </c>
      <c r="D22" s="28">
        <f>IF(D16&lt;=0,"Tidak tercapai",D18/D16)</f>
        <v/>
      </c>
      <c r="E22" s="14" t="inlineStr">
        <is>
          <t>Metode sederhana sesuai artikel panduan</t>
        </is>
      </c>
    </row>
    <row r="23" ht="27" customHeight="1">
      <c r="A23" s="29" t="inlineStr">
        <is>
          <t>Break-even rombongan per bulan, sebelum manfaat lain</t>
        </is>
      </c>
      <c r="B23" s="30">
        <f>Input!$E$10/(Input!$B$6*Input!$B$7)</f>
        <v/>
      </c>
      <c r="C23" s="30">
        <f>Input!$E$10/(Input!$B$6*Input!$B$7)</f>
        <v/>
      </c>
      <c r="D23" s="30">
        <f>Input!$E$10/(Input!$B$6*Input!$B$7)</f>
        <v/>
      </c>
      <c r="E23" s="31" t="inlineStr">
        <is>
          <t>Kebutuhan rombongan bila ROI hanya berasal dari pelanggan tambahan</t>
        </is>
      </c>
    </row>
  </sheetData>
  <mergeCells count="2">
    <mergeCell ref="A1:E1"/>
    <mergeCell ref="A10:E10"/>
  </mergeCells>
  <conditionalFormatting sqref="B4:D8">
    <cfRule type="expression" priority="3" dxfId="1">
      <formula>B4&gt;=0</formula>
    </cfRule>
  </conditionalFormatting>
  <conditionalFormatting sqref="B19:D19">
    <cfRule type="expression" priority="2" dxfId="0">
      <formula>B19&lt;0</formula>
    </cfRule>
  </conditionalFormatting>
  <conditionalFormatting sqref="B20:D20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H14" sqref="H14"/>
    </sheetView>
  </sheetViews>
  <sheetFormatPr baseColWidth="8" defaultRowHeight="13.5"/>
  <cols>
    <col width="18" customWidth="1" min="1" max="1"/>
    <col width="14" customWidth="1" min="2" max="2"/>
    <col width="19" customWidth="1" min="3" max="8"/>
  </cols>
  <sheetData>
    <row r="1" ht="20.65" customHeight="1">
      <c r="A1" s="56" t="inlineStr">
        <is>
          <t>PROYEKSI ARUS KAS 12 BULAN</t>
        </is>
      </c>
    </row>
    <row r="2">
      <c r="A2" s="1" t="n"/>
      <c r="B2" s="1" t="n"/>
      <c r="C2" s="1" t="n"/>
      <c r="D2" s="1" t="n"/>
      <c r="E2" s="1" t="n"/>
      <c r="F2" s="1" t="n"/>
      <c r="G2" s="1" t="n"/>
      <c r="H2" s="1" t="n"/>
    </row>
    <row r="3" ht="14" customHeight="1">
      <c r="A3" s="1" t="inlineStr">
        <is>
          <t>Skenario dipilih</t>
        </is>
      </c>
      <c r="B3" s="7" t="inlineStr">
        <is>
          <t>Realistis</t>
        </is>
      </c>
      <c r="C3" s="1" t="n"/>
      <c r="D3" s="1" t="n"/>
      <c r="E3" s="1" t="n"/>
      <c r="F3" s="1" t="n"/>
      <c r="G3" s="1" t="n"/>
      <c r="H3" s="1" t="n"/>
    </row>
    <row r="4" ht="14" customHeight="1">
      <c r="A4" s="1" t="inlineStr">
        <is>
          <t>Ramp-up bulan 1</t>
        </is>
      </c>
      <c r="B4" s="11" t="n">
        <v>0.5</v>
      </c>
      <c r="C4" s="1" t="n"/>
      <c r="D4" s="1" t="n"/>
      <c r="E4" s="1" t="n"/>
      <c r="F4" s="1" t="n"/>
      <c r="G4" s="1" t="n"/>
      <c r="H4" s="1" t="n"/>
    </row>
    <row r="5" ht="14" customHeight="1">
      <c r="A5" s="1" t="inlineStr">
        <is>
          <t>Ramp-up bulan 2</t>
        </is>
      </c>
      <c r="B5" s="11" t="n">
        <v>0.75</v>
      </c>
      <c r="C5" s="1" t="n"/>
      <c r="D5" s="1" t="n"/>
      <c r="E5" s="1" t="n"/>
      <c r="F5" s="1" t="n"/>
      <c r="G5" s="1" t="n"/>
      <c r="H5" s="1" t="n"/>
    </row>
    <row r="6" ht="14" customHeight="1">
      <c r="A6" s="1" t="inlineStr">
        <is>
          <t>Ramp-up bulan 3 dan seterusnya</t>
        </is>
      </c>
      <c r="B6" s="11" t="n">
        <v>1</v>
      </c>
      <c r="C6" s="1" t="n"/>
      <c r="D6" s="1" t="n"/>
      <c r="E6" s="1" t="n"/>
      <c r="F6" s="1" t="n"/>
      <c r="G6" s="1" t="n"/>
      <c r="H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</row>
    <row r="8" ht="13.9" customHeight="1">
      <c r="A8" s="2" t="inlineStr">
        <is>
          <t>Bulan</t>
        </is>
      </c>
      <c r="B8" s="3" t="inlineStr">
        <is>
          <t>Ramp-up</t>
        </is>
      </c>
      <c r="C8" s="3" t="inlineStr">
        <is>
          <t>Manfaat Kotor</t>
        </is>
      </c>
      <c r="D8" s="3" t="inlineStr">
        <is>
          <t>Langganan</t>
        </is>
      </c>
      <c r="E8" s="3" t="inlineStr">
        <is>
          <t>Biaya Internal</t>
        </is>
      </c>
      <c r="F8" s="3" t="inlineStr">
        <is>
          <t>Biaya Sekali Bayar</t>
        </is>
      </c>
      <c r="G8" s="3" t="inlineStr">
        <is>
          <t>Arus Kas Bersih</t>
        </is>
      </c>
      <c r="H8" s="5" t="inlineStr">
        <is>
          <t>Arus Kas Kumulatif</t>
        </is>
      </c>
    </row>
    <row r="9">
      <c r="A9" s="6" t="inlineStr">
        <is>
          <t>Bulan 1</t>
        </is>
      </c>
      <c r="B9" s="32">
        <f>$B$4</f>
        <v/>
      </c>
      <c r="C9" s="33">
        <f>INDEX(Skenario!$B$16:$D$16,1,MATCH($B$3,Skenario!$B$3:$D$3,0))*B9</f>
        <v/>
      </c>
      <c r="D9" s="33">
        <f>Input!$E$6</f>
        <v/>
      </c>
      <c r="E9" s="33">
        <f>Input!$B$17</f>
        <v/>
      </c>
      <c r="F9" s="33">
        <f>Input!$E$7+Input!$B$16</f>
        <v/>
      </c>
      <c r="G9" s="33">
        <f>C9-D9-E9-F9</f>
        <v/>
      </c>
      <c r="H9" s="34">
        <f>G9</f>
        <v/>
      </c>
    </row>
    <row r="10">
      <c r="A10" s="6" t="inlineStr">
        <is>
          <t>Bulan 2</t>
        </is>
      </c>
      <c r="B10" s="32">
        <f>$B$5</f>
        <v/>
      </c>
      <c r="C10" s="33">
        <f>INDEX(Skenario!$B$16:$D$16,1,MATCH($B$3,Skenario!$B$3:$D$3,0))*B10</f>
        <v/>
      </c>
      <c r="D10" s="33">
        <f>Input!$E$6</f>
        <v/>
      </c>
      <c r="E10" s="33">
        <f>Input!$B$17</f>
        <v/>
      </c>
      <c r="F10" s="33" t="n">
        <v>0</v>
      </c>
      <c r="G10" s="33">
        <f>C10-D10-E10-F10</f>
        <v/>
      </c>
      <c r="H10" s="34">
        <f>H9+G10</f>
        <v/>
      </c>
    </row>
    <row r="11">
      <c r="A11" s="6" t="inlineStr">
        <is>
          <t>Bulan 3</t>
        </is>
      </c>
      <c r="B11" s="32">
        <f>$B$6</f>
        <v/>
      </c>
      <c r="C11" s="33">
        <f>INDEX(Skenario!$B$16:$D$16,1,MATCH($B$3,Skenario!$B$3:$D$3,0))*B11</f>
        <v/>
      </c>
      <c r="D11" s="33">
        <f>Input!$E$6</f>
        <v/>
      </c>
      <c r="E11" s="33">
        <f>Input!$B$17</f>
        <v/>
      </c>
      <c r="F11" s="33" t="n">
        <v>0</v>
      </c>
      <c r="G11" s="33">
        <f>C11-D11-E11-F11</f>
        <v/>
      </c>
      <c r="H11" s="34">
        <f>H10+G11</f>
        <v/>
      </c>
    </row>
    <row r="12">
      <c r="A12" s="6" t="inlineStr">
        <is>
          <t>Bulan 4</t>
        </is>
      </c>
      <c r="B12" s="32">
        <f>$B$6</f>
        <v/>
      </c>
      <c r="C12" s="33">
        <f>INDEX(Skenario!$B$16:$D$16,1,MATCH($B$3,Skenario!$B$3:$D$3,0))*B12</f>
        <v/>
      </c>
      <c r="D12" s="33">
        <f>Input!$E$6</f>
        <v/>
      </c>
      <c r="E12" s="33">
        <f>Input!$B$17</f>
        <v/>
      </c>
      <c r="F12" s="33" t="n">
        <v>0</v>
      </c>
      <c r="G12" s="33">
        <f>C12-D12-E12-F12</f>
        <v/>
      </c>
      <c r="H12" s="34">
        <f>H11+G12</f>
        <v/>
      </c>
    </row>
    <row r="13">
      <c r="A13" s="6" t="inlineStr">
        <is>
          <t>Bulan 5</t>
        </is>
      </c>
      <c r="B13" s="32">
        <f>$B$6</f>
        <v/>
      </c>
      <c r="C13" s="33">
        <f>INDEX(Skenario!$B$16:$D$16,1,MATCH($B$3,Skenario!$B$3:$D$3,0))*B13</f>
        <v/>
      </c>
      <c r="D13" s="33">
        <f>Input!$E$6</f>
        <v/>
      </c>
      <c r="E13" s="33">
        <f>Input!$B$17</f>
        <v/>
      </c>
      <c r="F13" s="33" t="n">
        <v>0</v>
      </c>
      <c r="G13" s="33">
        <f>C13-D13-E13-F13</f>
        <v/>
      </c>
      <c r="H13" s="34">
        <f>H12+G13</f>
        <v/>
      </c>
    </row>
    <row r="14">
      <c r="A14" s="6" t="inlineStr">
        <is>
          <t>Bulan 6</t>
        </is>
      </c>
      <c r="B14" s="32">
        <f>$B$6</f>
        <v/>
      </c>
      <c r="C14" s="33">
        <f>INDEX(Skenario!$B$16:$D$16,1,MATCH($B$3,Skenario!$B$3:$D$3,0))*B14</f>
        <v/>
      </c>
      <c r="D14" s="33">
        <f>Input!$E$6</f>
        <v/>
      </c>
      <c r="E14" s="33">
        <f>Input!$B$17</f>
        <v/>
      </c>
      <c r="F14" s="33" t="n">
        <v>0</v>
      </c>
      <c r="G14" s="33">
        <f>C14-D14-E14-F14</f>
        <v/>
      </c>
      <c r="H14" s="34">
        <f>H13+G14</f>
        <v/>
      </c>
    </row>
    <row r="15">
      <c r="A15" s="6" t="inlineStr">
        <is>
          <t>Bulan 7</t>
        </is>
      </c>
      <c r="B15" s="32">
        <f>$B$6</f>
        <v/>
      </c>
      <c r="C15" s="33">
        <f>INDEX(Skenario!$B$16:$D$16,1,MATCH($B$3,Skenario!$B$3:$D$3,0))*B15</f>
        <v/>
      </c>
      <c r="D15" s="33">
        <f>Input!$E$6</f>
        <v/>
      </c>
      <c r="E15" s="33">
        <f>Input!$B$17</f>
        <v/>
      </c>
      <c r="F15" s="33" t="n">
        <v>0</v>
      </c>
      <c r="G15" s="33">
        <f>C15-D15-E15-F15</f>
        <v/>
      </c>
      <c r="H15" s="34">
        <f>H14+G15</f>
        <v/>
      </c>
    </row>
    <row r="16">
      <c r="A16" s="6" t="inlineStr">
        <is>
          <t>Bulan 8</t>
        </is>
      </c>
      <c r="B16" s="32">
        <f>$B$6</f>
        <v/>
      </c>
      <c r="C16" s="33">
        <f>INDEX(Skenario!$B$16:$D$16,1,MATCH($B$3,Skenario!$B$3:$D$3,0))*B16</f>
        <v/>
      </c>
      <c r="D16" s="33">
        <f>Input!$E$6</f>
        <v/>
      </c>
      <c r="E16" s="33">
        <f>Input!$B$17</f>
        <v/>
      </c>
      <c r="F16" s="33" t="n">
        <v>0</v>
      </c>
      <c r="G16" s="33">
        <f>C16-D16-E16-F16</f>
        <v/>
      </c>
      <c r="H16" s="34">
        <f>H15+G16</f>
        <v/>
      </c>
    </row>
    <row r="17">
      <c r="A17" s="6" t="inlineStr">
        <is>
          <t>Bulan 9</t>
        </is>
      </c>
      <c r="B17" s="32">
        <f>$B$6</f>
        <v/>
      </c>
      <c r="C17" s="33">
        <f>INDEX(Skenario!$B$16:$D$16,1,MATCH($B$3,Skenario!$B$3:$D$3,0))*B17</f>
        <v/>
      </c>
      <c r="D17" s="33">
        <f>Input!$E$6</f>
        <v/>
      </c>
      <c r="E17" s="33">
        <f>Input!$B$17</f>
        <v/>
      </c>
      <c r="F17" s="33" t="n">
        <v>0</v>
      </c>
      <c r="G17" s="33">
        <f>C17-D17-E17-F17</f>
        <v/>
      </c>
      <c r="H17" s="34">
        <f>H16+G17</f>
        <v/>
      </c>
    </row>
    <row r="18">
      <c r="A18" s="6" t="inlineStr">
        <is>
          <t>Bulan 10</t>
        </is>
      </c>
      <c r="B18" s="32">
        <f>$B$6</f>
        <v/>
      </c>
      <c r="C18" s="33">
        <f>INDEX(Skenario!$B$16:$D$16,1,MATCH($B$3,Skenario!$B$3:$D$3,0))*B18</f>
        <v/>
      </c>
      <c r="D18" s="33">
        <f>Input!$E$6</f>
        <v/>
      </c>
      <c r="E18" s="33">
        <f>Input!$B$17</f>
        <v/>
      </c>
      <c r="F18" s="33" t="n">
        <v>0</v>
      </c>
      <c r="G18" s="33">
        <f>C18-D18-E18-F18</f>
        <v/>
      </c>
      <c r="H18" s="34">
        <f>H17+G18</f>
        <v/>
      </c>
    </row>
    <row r="19">
      <c r="A19" s="6" t="inlineStr">
        <is>
          <t>Bulan 11</t>
        </is>
      </c>
      <c r="B19" s="32">
        <f>$B$6</f>
        <v/>
      </c>
      <c r="C19" s="33">
        <f>INDEX(Skenario!$B$16:$D$16,1,MATCH($B$3,Skenario!$B$3:$D$3,0))*B19</f>
        <v/>
      </c>
      <c r="D19" s="33">
        <f>Input!$E$6</f>
        <v/>
      </c>
      <c r="E19" s="33">
        <f>Input!$B$17</f>
        <v/>
      </c>
      <c r="F19" s="33" t="n">
        <v>0</v>
      </c>
      <c r="G19" s="33">
        <f>C19-D19-E19-F19</f>
        <v/>
      </c>
      <c r="H19" s="34">
        <f>H18+G19</f>
        <v/>
      </c>
    </row>
    <row r="20">
      <c r="A20" s="29" t="inlineStr">
        <is>
          <t>Bulan 12</t>
        </is>
      </c>
      <c r="B20" s="35">
        <f>$B$6</f>
        <v/>
      </c>
      <c r="C20" s="36">
        <f>INDEX(Skenario!$B$16:$D$16,1,MATCH($B$3,Skenario!$B$3:$D$3,0))*B20</f>
        <v/>
      </c>
      <c r="D20" s="36">
        <f>Input!$E$6</f>
        <v/>
      </c>
      <c r="E20" s="36">
        <f>Input!$B$17</f>
        <v/>
      </c>
      <c r="F20" s="36" t="n">
        <v>0</v>
      </c>
      <c r="G20" s="36">
        <f>C20-D20-E20-F20</f>
        <v/>
      </c>
      <c r="H20" s="37">
        <f>H19+G20</f>
        <v/>
      </c>
    </row>
  </sheetData>
  <mergeCells count="1">
    <mergeCell ref="A1:H1"/>
  </mergeCells>
  <dataValidations count="1">
    <dataValidation sqref="B3" showDropDown="0" showInputMessage="0" showErrorMessage="0" allowBlank="0" type="list">
      <formula1>"Konservatif,Realistis,Optimistis"</formula1>
    </dataValidation>
  </dataValidations>
  <pageMargins left="0.7" right="0.7" top="0.75" bottom="0.75" header="0.3" footer="0.3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selection activeCell="A1" sqref="A1:H1"/>
    </sheetView>
  </sheetViews>
  <sheetFormatPr baseColWidth="8" defaultRowHeight="13.5"/>
  <cols>
    <col width="31" customWidth="1" min="1" max="1"/>
    <col width="20" customWidth="1" min="2" max="2"/>
    <col width="30" customWidth="1" min="3" max="3"/>
    <col width="18" customWidth="1" min="4" max="6"/>
    <col width="3" customWidth="1" min="7" max="7"/>
  </cols>
  <sheetData>
    <row r="1" ht="20.65" customHeight="1">
      <c r="A1" s="56" t="inlineStr">
        <is>
          <t>DASHBOARD ROI BOTANTRIAN.COM</t>
        </is>
      </c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13.9" customHeight="1">
      <c r="A3" s="1" t="inlineStr">
        <is>
          <t>Paket terpilih</t>
        </is>
      </c>
      <c r="B3" s="38">
        <f>Input!$E$5</f>
        <v/>
      </c>
      <c r="C3" s="39" t="n"/>
      <c r="D3" s="3" t="inlineStr">
        <is>
          <t>Konservatif</t>
        </is>
      </c>
      <c r="E3" s="3" t="inlineStr">
        <is>
          <t>Realistis</t>
        </is>
      </c>
      <c r="F3" s="5" t="inlineStr">
        <is>
          <t>Optimistis</t>
        </is>
      </c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1" t="inlineStr">
        <is>
          <t>Rata-rata transaksi</t>
        </is>
      </c>
      <c r="B4" s="40">
        <f>Input!$B$6</f>
        <v/>
      </c>
      <c r="C4" s="6" t="inlineStr">
        <is>
          <t>ROI Tahun Pertama</t>
        </is>
      </c>
      <c r="D4" s="41">
        <f>Skenario!B20</f>
        <v/>
      </c>
      <c r="E4" s="41">
        <f>Skenario!C20</f>
        <v/>
      </c>
      <c r="F4" s="42">
        <f>Skenario!D20</f>
        <v/>
      </c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inlineStr">
        <is>
          <t>Contribution margin</t>
        </is>
      </c>
      <c r="B5" s="41">
        <f>Input!$B$7</f>
        <v/>
      </c>
      <c r="C5" s="6" t="inlineStr">
        <is>
          <t>Manfaat Tahunan</t>
        </is>
      </c>
      <c r="D5" s="40">
        <f>Skenario!B17</f>
        <v/>
      </c>
      <c r="E5" s="40">
        <f>Skenario!C17</f>
        <v/>
      </c>
      <c r="F5" s="43">
        <f>Skenario!D17</f>
        <v/>
      </c>
      <c r="G5" s="1" t="n"/>
      <c r="H5" s="1" t="n"/>
      <c r="I5" s="1" t="n"/>
      <c r="J5" s="1" t="n"/>
      <c r="K5" s="1" t="n"/>
      <c r="L5" s="1" t="n"/>
      <c r="M5" s="1" t="n"/>
      <c r="N5" s="1" t="n"/>
    </row>
    <row r="6">
      <c r="A6" s="1" t="inlineStr">
        <is>
          <t>Biaya tahun pertama</t>
        </is>
      </c>
      <c r="B6" s="40">
        <f>Input!$E$9</f>
        <v/>
      </c>
      <c r="C6" s="6" t="inlineStr">
        <is>
          <t>Keuntungan Bersih</t>
        </is>
      </c>
      <c r="D6" s="40">
        <f>Skenario!B19</f>
        <v/>
      </c>
      <c r="E6" s="40">
        <f>Skenario!C19</f>
        <v/>
      </c>
      <c r="F6" s="43">
        <f>Skenario!D19</f>
        <v/>
      </c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1" t="inlineStr">
        <is>
          <t>Kursi tersedia</t>
        </is>
      </c>
      <c r="B7" s="44">
        <f>Input!$B$14</f>
        <v/>
      </c>
      <c r="C7" s="6" t="inlineStr">
        <is>
          <t>Payback Period</t>
        </is>
      </c>
      <c r="D7" s="45">
        <f>Skenario!B22</f>
        <v/>
      </c>
      <c r="E7" s="45">
        <f>Skenario!C22</f>
        <v/>
      </c>
      <c r="F7" s="46">
        <f>Skenario!D22</f>
        <v/>
      </c>
      <c r="G7" s="1" t="n"/>
      <c r="H7" s="1" t="n"/>
      <c r="I7" s="1" t="n"/>
      <c r="J7" s="1" t="n"/>
      <c r="K7" s="1" t="n"/>
      <c r="L7" s="1" t="n"/>
      <c r="M7" s="1" t="n"/>
      <c r="N7" s="1" t="n"/>
    </row>
    <row r="8">
      <c r="A8" s="1" t="inlineStr">
        <is>
          <t>Jam operasional/hari</t>
        </is>
      </c>
      <c r="B8" s="44">
        <f>Input!$B$15</f>
        <v/>
      </c>
      <c r="C8" s="29" t="inlineStr">
        <is>
          <t>Break-even Rombongan/Bulan</t>
        </is>
      </c>
      <c r="D8" s="47">
        <f>Skenario!B23</f>
        <v/>
      </c>
      <c r="E8" s="47">
        <f>Skenario!C23</f>
        <v/>
      </c>
      <c r="F8" s="48">
        <f>Skenario!D23</f>
        <v/>
      </c>
      <c r="G8" s="1" t="n"/>
      <c r="H8" s="1" t="n"/>
      <c r="I8" s="1" t="n"/>
      <c r="J8" s="1" t="n"/>
      <c r="K8" s="1" t="n"/>
      <c r="L8" s="1" t="n"/>
      <c r="M8" s="1" t="n"/>
      <c r="N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 ht="13.9" customHeight="1">
      <c r="A11" s="59" t="inlineStr">
        <is>
          <t>BREAK-EVEN BERDASARKAN PAKET</t>
        </is>
      </c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 ht="27.75" customHeight="1">
      <c r="A12" s="2" t="inlineStr">
        <is>
          <t>Paket</t>
        </is>
      </c>
      <c r="B12" s="3" t="inlineStr">
        <is>
          <t>Biaya Tahun Pertama</t>
        </is>
      </c>
      <c r="C12" s="3" t="inlineStr">
        <is>
          <t>Biaya Ekuivalen/Bulan</t>
        </is>
      </c>
      <c r="D12" s="3" t="inlineStr">
        <is>
          <t>Break-even Rombongan/Bulan</t>
        </is>
      </c>
      <c r="E12" s="5" t="inlineStr">
        <is>
          <t>Biaya Langganan/Hari</t>
        </is>
      </c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49">
        <f>Input!A21</f>
        <v/>
      </c>
      <c r="B13" s="40">
        <f>Input!B21*12+Input!C21+Input!$B$16+(Input!$B$17*12)</f>
        <v/>
      </c>
      <c r="C13" s="40">
        <f>B13/12</f>
        <v/>
      </c>
      <c r="D13" s="44">
        <f>ROUNDUP(C13/(Input!$B$6*Input!$B$7),0)</f>
        <v/>
      </c>
      <c r="E13" s="43">
        <f>Input!B21/Input!$B$12</f>
        <v/>
      </c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49">
        <f>Input!A22</f>
        <v/>
      </c>
      <c r="B14" s="40">
        <f>Input!B22*12+Input!C22+Input!$B$16+(Input!$B$17*12)</f>
        <v/>
      </c>
      <c r="C14" s="40">
        <f>B14/12</f>
        <v/>
      </c>
      <c r="D14" s="44">
        <f>ROUNDUP(C14/(Input!$B$6*Input!$B$7),0)</f>
        <v/>
      </c>
      <c r="E14" s="43">
        <f>Input!B22/Input!$B$12</f>
        <v/>
      </c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49">
        <f>Input!A23</f>
        <v/>
      </c>
      <c r="B15" s="40">
        <f>Input!B23*12+Input!C23+Input!$B$16+(Input!$B$17*12)</f>
        <v/>
      </c>
      <c r="C15" s="40">
        <f>B15/12</f>
        <v/>
      </c>
      <c r="D15" s="44">
        <f>ROUNDUP(C15/(Input!$B$6*Input!$B$7),0)</f>
        <v/>
      </c>
      <c r="E15" s="43">
        <f>Input!B23/Input!$B$12</f>
        <v/>
      </c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50">
        <f>Input!A24</f>
        <v/>
      </c>
      <c r="B16" s="51">
        <f>Input!B24*12+Input!C24+Input!$B$16+(Input!$B$17*12)</f>
        <v/>
      </c>
      <c r="C16" s="51">
        <f>B16/12</f>
        <v/>
      </c>
      <c r="D16" s="52">
        <f>ROUNDUP(C16/(Input!$B$6*Input!$B$7),0)</f>
        <v/>
      </c>
      <c r="E16" s="53">
        <f>Input!B24/Input!$B$12</f>
        <v/>
      </c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 ht="21" customHeight="1">
      <c r="A19" s="61" t="inlineStr">
        <is>
          <t>Interpretasi: ROI positif berarti manfaat finansial melebihi biaya. Gunakan skenario konservatif untuk keputusan awal dan validasi dengan data 4 minggu sebelum serta 4–8 minggu sesudah implementasi.</t>
        </is>
      </c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</sheetData>
  <mergeCells count="3">
    <mergeCell ref="A11:E11"/>
    <mergeCell ref="A19:H19"/>
    <mergeCell ref="A1:H1"/>
  </mergeCells>
  <conditionalFormatting sqref="D4:F4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pageMargins left="0.7" right="0.7" top="0.75" bottom="0.75" header="0.3" footer="0.3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4"/>
  <sheetViews>
    <sheetView topLeftCell="A9" workbookViewId="0">
      <selection activeCell="C5" sqref="C5"/>
    </sheetView>
  </sheetViews>
  <sheetFormatPr baseColWidth="8" defaultRowHeight="13.5"/>
  <cols>
    <col width="24" customWidth="1" min="1" max="1"/>
    <col width="75" customWidth="1" min="2" max="2"/>
    <col width="38" customWidth="1" min="3" max="3"/>
  </cols>
  <sheetData>
    <row r="1" ht="20.65" customHeight="1">
      <c r="A1" s="56" t="inlineStr">
        <is>
          <t>SUMBER, DEFINISI, DAN PANDUAN PENGGUNAAN</t>
        </is>
      </c>
    </row>
    <row r="2">
      <c r="A2" s="1" t="n"/>
      <c r="B2" s="1" t="n"/>
      <c r="C2" s="1" t="n"/>
      <c r="D2" s="1" t="n"/>
      <c r="E2" s="1" t="n"/>
      <c r="F2" s="1" t="n"/>
    </row>
    <row r="3" ht="13.9" customHeight="1">
      <c r="A3" s="2" t="inlineStr">
        <is>
          <t>Jenis</t>
        </is>
      </c>
      <c r="B3" s="3" t="inlineStr">
        <is>
          <t>Keterangan</t>
        </is>
      </c>
      <c r="C3" s="5" t="inlineStr">
        <is>
          <t>Sumber/Status</t>
        </is>
      </c>
      <c r="D3" s="1" t="n"/>
      <c r="E3" s="1" t="n"/>
      <c r="F3" s="1" t="n"/>
    </row>
    <row r="4" ht="27" customHeight="1">
      <c r="A4" s="6" t="inlineStr">
        <is>
          <t>Harga paket</t>
        </is>
      </c>
      <c r="B4" s="1" t="inlineStr">
        <is>
          <t>Starter Rp239 ribu, Growth Rp399 ribu, Pro Rp1,278 juta, Scale Rp2 juta per bulan, beserta setup dan kuota.</t>
        </is>
      </c>
      <c r="C4" s="14" t="n"/>
      <c r="D4" s="1" t="n"/>
      <c r="E4" s="1" t="n"/>
      <c r="F4" s="1" t="n"/>
    </row>
    <row r="5" ht="27" customHeight="1">
      <c r="A5" s="6" t="inlineStr">
        <is>
          <t>Manfaat capacity management</t>
        </is>
      </c>
      <c r="B5" s="1" t="inlineStr">
        <is>
          <t>Mengurangi meja menganggur, mengelola walk-in, reservasi, no-show, layout visual, dan estimasi ketersediaan.</t>
        </is>
      </c>
      <c r="C5" s="14" t="n"/>
      <c r="D5" s="1" t="n"/>
      <c r="E5" s="1" t="n"/>
      <c r="F5" s="1" t="n"/>
    </row>
    <row r="6" ht="27" customHeight="1">
      <c r="A6" s="6" t="inlineStr">
        <is>
          <t>Asumsi transaksi dan margin</t>
        </is>
      </c>
      <c r="B6" s="1" t="inlineStr">
        <is>
          <t>Rata-rata transaksi, contribution margin, biaya staf, kerugian insiden, dan upselling.</t>
        </is>
      </c>
      <c r="C6" s="14" t="inlineStr">
        <is>
          <t>Asumsi editable, harus diganti dengan data restoran</t>
        </is>
      </c>
      <c r="D6" s="1" t="n"/>
      <c r="E6" s="1" t="n"/>
      <c r="F6" s="1" t="n"/>
    </row>
    <row r="7">
      <c r="A7" s="29" t="inlineStr">
        <is>
          <t>Skenario</t>
        </is>
      </c>
      <c r="B7" s="54" t="inlineStr">
        <is>
          <t>Konservatif, realistis, dan optimistis disediakan sebagai contoh awal.</t>
        </is>
      </c>
      <c r="C7" s="31" t="inlineStr">
        <is>
          <t>Asumsi editable</t>
        </is>
      </c>
      <c r="D7" s="1" t="n"/>
      <c r="E7" s="1" t="n"/>
      <c r="F7" s="1" t="n"/>
    </row>
    <row r="8">
      <c r="A8" s="1" t="n"/>
      <c r="B8" s="1" t="n"/>
      <c r="C8" s="1" t="n"/>
      <c r="D8" s="1" t="n"/>
      <c r="E8" s="1" t="n"/>
      <c r="F8" s="1" t="n"/>
    </row>
    <row r="9">
      <c r="A9" s="1" t="n"/>
      <c r="B9" s="1" t="n"/>
      <c r="C9" s="1" t="n"/>
      <c r="D9" s="1" t="n"/>
      <c r="E9" s="1" t="n"/>
      <c r="F9" s="1" t="n"/>
    </row>
    <row r="10" ht="13.9" customHeight="1">
      <c r="A10" s="59" t="inlineStr">
        <is>
          <t>RUMUS UTAMA</t>
        </is>
      </c>
    </row>
    <row r="11">
      <c r="A11" s="39" t="inlineStr">
        <is>
          <t>ROI Tahun Pertama</t>
        </is>
      </c>
      <c r="B11" s="55" t="inlineStr">
        <is>
          <t>(Manfaat tahunan - biaya tahun pertama) / biaya tahun pertama</t>
        </is>
      </c>
      <c r="C11" s="1" t="n"/>
      <c r="D11" s="1" t="n"/>
      <c r="E11" s="1" t="n"/>
      <c r="F11" s="1" t="n"/>
    </row>
    <row r="12" ht="27" customHeight="1">
      <c r="A12" s="6" t="inlineStr">
        <is>
          <t>Contribution margin per rombongan</t>
        </is>
      </c>
      <c r="B12" s="14" t="inlineStr">
        <is>
          <t>Rata-rata transaksi × contribution margin</t>
        </is>
      </c>
      <c r="C12" s="1" t="n"/>
      <c r="D12" s="1" t="n"/>
      <c r="E12" s="1" t="n"/>
      <c r="F12" s="1" t="n"/>
    </row>
    <row r="13">
      <c r="A13" s="6" t="inlineStr">
        <is>
          <t>Payback period</t>
        </is>
      </c>
      <c r="B13" s="14" t="inlineStr">
        <is>
          <t>Total biaya tahun pertama ÷ total manfaat finansial bulanan</t>
        </is>
      </c>
      <c r="C13" s="1" t="n"/>
      <c r="D13" s="1" t="n"/>
      <c r="E13" s="1" t="n"/>
      <c r="F13" s="1" t="n"/>
    </row>
    <row r="14">
      <c r="A14" s="6" t="inlineStr">
        <is>
          <t>Break-even rombongan</t>
        </is>
      </c>
      <c r="B14" s="14" t="inlineStr">
        <is>
          <t>Biaya bulanan ekuivalen ÷ contribution margin per rombongan</t>
        </is>
      </c>
      <c r="C14" s="1" t="n"/>
      <c r="D14" s="1" t="n"/>
      <c r="E14" s="1" t="n"/>
      <c r="F14" s="1" t="n"/>
    </row>
    <row r="15">
      <c r="A15" s="29" t="inlineStr">
        <is>
          <t>RevPASH</t>
        </is>
      </c>
      <c r="B15" s="31" t="inlineStr">
        <is>
          <t>Pendapatan ÷ (jumlah kursi × jam operasional)</t>
        </is>
      </c>
      <c r="C15" s="1" t="n"/>
      <c r="D15" s="1" t="n"/>
      <c r="E15" s="1" t="n"/>
      <c r="F15" s="1" t="n"/>
    </row>
    <row r="16">
      <c r="A16" s="1" t="n"/>
      <c r="B16" s="1" t="n"/>
      <c r="C16" s="1" t="n"/>
      <c r="D16" s="1" t="n"/>
      <c r="E16" s="1" t="n"/>
      <c r="F16" s="1" t="n"/>
    </row>
    <row r="17">
      <c r="A17" s="1" t="n"/>
      <c r="B17" s="1" t="n"/>
      <c r="C17" s="1" t="n"/>
      <c r="D17" s="1" t="n"/>
      <c r="E17" s="1" t="n"/>
      <c r="F17" s="1" t="n"/>
    </row>
    <row r="18" ht="13.9" customHeight="1">
      <c r="A18" s="59" t="inlineStr">
        <is>
          <t>LANGKAH PENGGUNAAN</t>
        </is>
      </c>
    </row>
    <row r="19">
      <c r="A19" s="39" t="inlineStr">
        <is>
          <t>1</t>
        </is>
      </c>
      <c r="B19" s="55" t="inlineStr">
        <is>
          <t>Buka sheet Input dan ganti semua sel kuning sesuai data restoran.</t>
        </is>
      </c>
      <c r="C19" s="1" t="n"/>
      <c r="D19" s="1" t="n"/>
      <c r="E19" s="1" t="n"/>
      <c r="F19" s="1" t="n"/>
    </row>
    <row r="20">
      <c r="A20" s="6" t="inlineStr">
        <is>
          <t>2</t>
        </is>
      </c>
      <c r="B20" s="14" t="inlineStr">
        <is>
          <t>Pilih paket Botantrian yang ingin dievaluasi.</t>
        </is>
      </c>
      <c r="C20" s="1" t="n"/>
      <c r="D20" s="1" t="n"/>
      <c r="E20" s="1" t="n"/>
      <c r="F20" s="1" t="n"/>
    </row>
    <row r="21">
      <c r="A21" s="6" t="inlineStr">
        <is>
          <t>3</t>
        </is>
      </c>
      <c r="B21" s="14" t="inlineStr">
        <is>
          <t>Buka sheet Skenario dan sesuaikan tiga tingkat asumsi.</t>
        </is>
      </c>
      <c r="C21" s="1" t="n"/>
      <c r="D21" s="1" t="n"/>
      <c r="E21" s="1" t="n"/>
      <c r="F21" s="1" t="n"/>
    </row>
    <row r="22">
      <c r="A22" s="6" t="inlineStr">
        <is>
          <t>4</t>
        </is>
      </c>
      <c r="B22" s="14" t="inlineStr">
        <is>
          <t>Lihat Dashboard untuk ROI, payback period, dan break-even.</t>
        </is>
      </c>
      <c r="C22" s="1" t="n"/>
      <c r="D22" s="1" t="n"/>
      <c r="E22" s="1" t="n"/>
      <c r="F22" s="1" t="n"/>
    </row>
    <row r="23">
      <c r="A23" s="6" t="inlineStr">
        <is>
          <t>5</t>
        </is>
      </c>
      <c r="B23" s="14" t="inlineStr">
        <is>
          <t>Gunakan Proyeksi 12 Bulan untuk melihat arus kas dan waktu balik modal.</t>
        </is>
      </c>
      <c r="C23" s="1" t="n"/>
      <c r="D23" s="1" t="n"/>
      <c r="E23" s="1" t="n"/>
      <c r="F23" s="1" t="n"/>
    </row>
    <row r="24">
      <c r="A24" s="29" t="inlineStr">
        <is>
          <t>6</t>
        </is>
      </c>
      <c r="B24" s="31" t="inlineStr">
        <is>
          <t>Validasi hasil dengan data operasional sebelum dan sesudah implementasi.</t>
        </is>
      </c>
      <c r="C24" s="1" t="n"/>
      <c r="D24" s="1" t="n"/>
      <c r="E24" s="1" t="n"/>
      <c r="F24" s="1" t="n"/>
    </row>
  </sheetData>
  <mergeCells count="3">
    <mergeCell ref="A1:F1"/>
    <mergeCell ref="A18:F18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2026-08-09T15:08:04Z</dcterms:created>
  <dcterms:modified xmlns:dcterms="http://purl.org/dc/terms/" xmlns:xsi="http://www.w3.org/2001/XMLSchema-instance" xsi:type="dcterms:W3CDTF">2026-08-09T15:08:04Z</dcterms:modified>
  <cp:lastModifiedBy>Kukuh Tripamungkas Wicaksono</cp:lastModifiedBy>
</cp:coreProperties>
</file>